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aCristinaMarques\Desktop\2026\Comprovantes 2026\Comprovantes 02032026\Ponto Ademir\"/>
    </mc:Choice>
  </mc:AlternateContent>
  <xr:revisionPtr revIDLastSave="0" documentId="13_ncr:1_{C049CA7D-0037-48C3-ABB0-B285AAEE9BA1}" xr6:coauthVersionLast="47" xr6:coauthVersionMax="47" xr10:uidLastSave="{00000000-0000-0000-0000-000000000000}"/>
  <bookViews>
    <workbookView xWindow="-120" yWindow="-120" windowWidth="29040" windowHeight="15720" xr2:uid="{258E08CB-EC68-4A56-B92C-174DE096E64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87" i="1"/>
  <c r="C90" i="1"/>
  <c r="D82" i="1"/>
  <c r="D79" i="1"/>
  <c r="C55" i="1"/>
  <c r="D52" i="1"/>
  <c r="D48" i="1"/>
  <c r="D42" i="1"/>
  <c r="C27" i="1"/>
  <c r="D23" i="1"/>
  <c r="D24" i="1"/>
  <c r="D16" i="1"/>
  <c r="D10" i="1"/>
  <c r="D69" i="1"/>
  <c r="D73" i="1" s="1"/>
  <c r="D6" i="1"/>
  <c r="D38" i="1"/>
  <c r="C44" i="1" s="1"/>
  <c r="D57" i="1" l="1"/>
  <c r="C75" i="1"/>
  <c r="D92" i="1" s="1"/>
  <c r="D19" i="1" l="1"/>
  <c r="C12" i="1"/>
  <c r="C29" i="1" s="1"/>
  <c r="D61" i="1" s="1"/>
  <c r="D96" i="1" s="1"/>
</calcChain>
</file>

<file path=xl/sharedStrings.xml><?xml version="1.0" encoding="utf-8"?>
<sst xmlns="http://schemas.openxmlformats.org/spreadsheetml/2006/main" count="98" uniqueCount="40">
  <si>
    <t>Salário Base</t>
  </si>
  <si>
    <t>Gratificação</t>
  </si>
  <si>
    <t>Progressão</t>
  </si>
  <si>
    <t>Valor da Progressão</t>
  </si>
  <si>
    <t xml:space="preserve"> Salário base + Porcentagem Proporcional</t>
  </si>
  <si>
    <t>Salário Total</t>
  </si>
  <si>
    <t>x</t>
  </si>
  <si>
    <t>/</t>
  </si>
  <si>
    <t xml:space="preserve">nº de dias substituidos </t>
  </si>
  <si>
    <t xml:space="preserve">Total </t>
  </si>
  <si>
    <t>Graficação</t>
  </si>
  <si>
    <t>Valor da hora extra</t>
  </si>
  <si>
    <t>Salario total</t>
  </si>
  <si>
    <t>175h</t>
  </si>
  <si>
    <t>+</t>
  </si>
  <si>
    <t xml:space="preserve">Total de hora extra trabalhadas </t>
  </si>
  <si>
    <t>Valor da Hora</t>
  </si>
  <si>
    <t>Valor por hora extra</t>
  </si>
  <si>
    <t>Total de hora extra</t>
  </si>
  <si>
    <t>nº de dias na função normal</t>
  </si>
  <si>
    <t xml:space="preserve">Valor da hora extra </t>
  </si>
  <si>
    <t xml:space="preserve">Salário Total </t>
  </si>
  <si>
    <t>DSR sobre horas</t>
  </si>
  <si>
    <t>=</t>
  </si>
  <si>
    <t>(valor total das horas extras no mês / dias úteis no mês) x domingos e feriados</t>
  </si>
  <si>
    <t>Total DSR</t>
  </si>
  <si>
    <t>Vencimentos</t>
  </si>
  <si>
    <t>(valor total das horas extras no mês / dias úteis no mês) x domingos e feriados (incluindo dia 31)</t>
  </si>
  <si>
    <t>Total =</t>
  </si>
  <si>
    <t>Diferença =</t>
  </si>
  <si>
    <t>Cargo Oficial - Mensal</t>
  </si>
  <si>
    <t>15 dias</t>
  </si>
  <si>
    <t>Total de hora extra 50%</t>
  </si>
  <si>
    <t>Total de hora extra 100 %</t>
  </si>
  <si>
    <t>Cargo Diretor - Parcial</t>
  </si>
  <si>
    <t>Cargo Oficial - Parcial</t>
  </si>
  <si>
    <t>Total</t>
  </si>
  <si>
    <t>30 dias</t>
  </si>
  <si>
    <t xml:space="preserve">Total de hora extra 100 % </t>
  </si>
  <si>
    <t>Diferença de Salário LC 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</si>
</sst>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9A9DD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9" fontId="0" fillId="0" borderId="0" xfId="0" applyNumberFormat="1" applyAlignment="1">
      <alignment horizontal="center"/>
    </xf>
    <xf numFmtId="9" fontId="0" fillId="0" borderId="0" xfId="0" applyNumberFormat="1"/>
    <xf numFmtId="0" fontId="0" fillId="3" borderId="0" xfId="0" applyFill="1"/>
    <xf numFmtId="164" fontId="0" fillId="3" borderId="0" xfId="0" applyNumberFormat="1" applyFill="1"/>
    <xf numFmtId="0" fontId="0" fillId="3" borderId="0" xfId="0" applyFill="1" applyAlignment="1">
      <alignment horizontal="center"/>
    </xf>
    <xf numFmtId="44" fontId="0" fillId="3" borderId="0" xfId="1" applyFont="1" applyFill="1"/>
    <xf numFmtId="0" fontId="2" fillId="2" borderId="0" xfId="0" applyFont="1" applyFill="1"/>
    <xf numFmtId="0" fontId="0" fillId="4" borderId="0" xfId="0" applyFill="1"/>
    <xf numFmtId="44" fontId="0" fillId="4" borderId="0" xfId="0" applyNumberFormat="1" applyFill="1"/>
    <xf numFmtId="164" fontId="0" fillId="4" borderId="0" xfId="0" applyNumberFormat="1" applyFill="1"/>
    <xf numFmtId="44" fontId="0" fillId="4" borderId="0" xfId="1" applyFont="1" applyFill="1"/>
    <xf numFmtId="0" fontId="0" fillId="5" borderId="0" xfId="0" applyFill="1"/>
    <xf numFmtId="44" fontId="0" fillId="5" borderId="0" xfId="1" applyFont="1" applyFill="1"/>
    <xf numFmtId="164" fontId="0" fillId="5" borderId="0" xfId="0" applyNumberFormat="1" applyFill="1"/>
    <xf numFmtId="0" fontId="3" fillId="6" borderId="0" xfId="0" applyFont="1" applyFill="1"/>
    <xf numFmtId="164" fontId="3" fillId="6" borderId="0" xfId="0" applyNumberFormat="1" applyFont="1" applyFill="1"/>
    <xf numFmtId="10" fontId="0" fillId="0" borderId="0" xfId="0" applyNumberFormat="1"/>
    <xf numFmtId="0" fontId="0" fillId="0" borderId="0" xfId="0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E9A9DD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21</xdr:col>
      <xdr:colOff>572346</xdr:colOff>
      <xdr:row>19</xdr:row>
      <xdr:rowOff>133847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D18D5EB-1F38-580B-D7A4-72BF6AD3D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190500"/>
          <a:ext cx="6058746" cy="3562847"/>
        </a:xfrm>
        <a:prstGeom prst="rect">
          <a:avLst/>
        </a:prstGeom>
      </xdr:spPr>
    </xdr:pic>
    <xdr:clientData/>
  </xdr:twoCellAnchor>
  <xdr:twoCellAnchor editAs="oneCell">
    <xdr:from>
      <xdr:col>11</xdr:col>
      <xdr:colOff>600075</xdr:colOff>
      <xdr:row>26</xdr:row>
      <xdr:rowOff>161925</xdr:rowOff>
    </xdr:from>
    <xdr:to>
      <xdr:col>21</xdr:col>
      <xdr:colOff>391347</xdr:colOff>
      <xdr:row>43</xdr:row>
      <xdr:rowOff>162377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93F7AFA-43C3-9A4D-78C7-0DC94D7FD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7175" y="4162425"/>
          <a:ext cx="5887272" cy="3238952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44</xdr:row>
      <xdr:rowOff>152400</xdr:rowOff>
    </xdr:from>
    <xdr:to>
      <xdr:col>21</xdr:col>
      <xdr:colOff>343676</xdr:colOff>
      <xdr:row>47</xdr:row>
      <xdr:rowOff>57216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A1E14CD-6D0D-28D9-5E52-90391E7C7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53400" y="7391400"/>
          <a:ext cx="5563376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71C59-2294-4856-A6EC-A61462CF612B}">
  <sheetPr>
    <pageSetUpPr fitToPage="1"/>
  </sheetPr>
  <dimension ref="A1:L96"/>
  <sheetViews>
    <sheetView tabSelected="1" topLeftCell="A52" zoomScaleNormal="100" workbookViewId="0">
      <selection activeCell="J39" sqref="J39"/>
    </sheetView>
  </sheetViews>
  <sheetFormatPr defaultRowHeight="15" x14ac:dyDescent="0.25"/>
  <cols>
    <col min="3" max="3" width="13.28515625" bestFit="1" customWidth="1"/>
    <col min="4" max="4" width="14.28515625" bestFit="1" customWidth="1"/>
  </cols>
  <sheetData>
    <row r="1" spans="1:12" x14ac:dyDescent="0.25">
      <c r="B1" s="10" t="s">
        <v>34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5" customHeight="1" x14ac:dyDescent="0.25">
      <c r="H2" t="s">
        <v>3</v>
      </c>
    </row>
    <row r="3" spans="1:12" x14ac:dyDescent="0.25">
      <c r="B3" t="s">
        <v>0</v>
      </c>
      <c r="D3" s="1">
        <v>7114.33</v>
      </c>
      <c r="H3" t="s">
        <v>4</v>
      </c>
    </row>
    <row r="4" spans="1:12" x14ac:dyDescent="0.25">
      <c r="A4" s="21" t="s">
        <v>39</v>
      </c>
      <c r="B4" s="21"/>
      <c r="C4" s="21"/>
      <c r="D4" s="3">
        <v>462.43</v>
      </c>
    </row>
    <row r="5" spans="1:12" x14ac:dyDescent="0.25">
      <c r="D5" s="1"/>
    </row>
    <row r="6" spans="1:12" x14ac:dyDescent="0.25">
      <c r="B6" t="s">
        <v>2</v>
      </c>
      <c r="D6" s="1">
        <f>D3*26.75%</f>
        <v>1903.0832750000002</v>
      </c>
      <c r="E6" s="20">
        <v>0.26750000000000002</v>
      </c>
    </row>
    <row r="7" spans="1:12" x14ac:dyDescent="0.25">
      <c r="D7" s="1"/>
    </row>
    <row r="8" spans="1:12" x14ac:dyDescent="0.25">
      <c r="B8" t="s">
        <v>1</v>
      </c>
      <c r="D8" s="1">
        <v>1105.1500000000001</v>
      </c>
    </row>
    <row r="9" spans="1:12" x14ac:dyDescent="0.25">
      <c r="D9" s="1"/>
    </row>
    <row r="10" spans="1:12" x14ac:dyDescent="0.25">
      <c r="B10" s="6" t="s">
        <v>5</v>
      </c>
      <c r="C10" s="6"/>
      <c r="D10" s="7">
        <f>SUM(D3:D9)</f>
        <v>10584.993275000001</v>
      </c>
      <c r="E10" s="8" t="s">
        <v>7</v>
      </c>
      <c r="F10" s="6" t="s">
        <v>31</v>
      </c>
      <c r="G10" s="8" t="s">
        <v>6</v>
      </c>
      <c r="H10" s="6" t="s">
        <v>8</v>
      </c>
      <c r="I10" s="6"/>
      <c r="J10" s="6"/>
    </row>
    <row r="12" spans="1:12" x14ac:dyDescent="0.25">
      <c r="B12" s="11" t="s">
        <v>9</v>
      </c>
      <c r="C12" s="13">
        <f>D10/30*15</f>
        <v>5292.4966375000004</v>
      </c>
    </row>
    <row r="13" spans="1:12" x14ac:dyDescent="0.25">
      <c r="C13" s="1"/>
    </row>
    <row r="14" spans="1:12" x14ac:dyDescent="0.25">
      <c r="B14" t="s">
        <v>11</v>
      </c>
      <c r="C14" s="1"/>
    </row>
    <row r="15" spans="1:12" x14ac:dyDescent="0.25">
      <c r="B15" t="s">
        <v>12</v>
      </c>
      <c r="C15" s="1"/>
      <c r="D15" s="2" t="s">
        <v>7</v>
      </c>
      <c r="E15" t="s">
        <v>13</v>
      </c>
      <c r="F15" s="4" t="s">
        <v>14</v>
      </c>
      <c r="G15" s="5">
        <v>0.5</v>
      </c>
    </row>
    <row r="16" spans="1:12" x14ac:dyDescent="0.25">
      <c r="B16" s="6" t="s">
        <v>17</v>
      </c>
      <c r="C16" s="7"/>
      <c r="D16" s="7">
        <f>D10/175*1.5</f>
        <v>90.728513785714284</v>
      </c>
    </row>
    <row r="17" spans="2:7" x14ac:dyDescent="0.25">
      <c r="C17" s="1"/>
    </row>
    <row r="18" spans="2:7" x14ac:dyDescent="0.25">
      <c r="B18" t="s">
        <v>12</v>
      </c>
      <c r="C18" s="1"/>
      <c r="D18" s="2" t="s">
        <v>7</v>
      </c>
      <c r="E18" t="s">
        <v>13</v>
      </c>
      <c r="F18" s="4" t="s">
        <v>14</v>
      </c>
      <c r="G18" s="5">
        <v>1</v>
      </c>
    </row>
    <row r="19" spans="2:7" x14ac:dyDescent="0.25">
      <c r="B19" s="6" t="s">
        <v>17</v>
      </c>
      <c r="C19" s="7"/>
      <c r="D19" s="7">
        <f>D10/175*2</f>
        <v>120.97135171428572</v>
      </c>
    </row>
    <row r="20" spans="2:7" x14ac:dyDescent="0.25">
      <c r="C20" s="1"/>
    </row>
    <row r="21" spans="2:7" x14ac:dyDescent="0.25">
      <c r="B21" t="s">
        <v>15</v>
      </c>
      <c r="C21" s="1"/>
      <c r="E21" s="2" t="s">
        <v>6</v>
      </c>
      <c r="F21" t="s">
        <v>16</v>
      </c>
    </row>
    <row r="22" spans="2:7" x14ac:dyDescent="0.25">
      <c r="C22" s="1"/>
      <c r="E22" s="2"/>
    </row>
    <row r="23" spans="2:7" x14ac:dyDescent="0.25">
      <c r="B23" s="11" t="s">
        <v>32</v>
      </c>
      <c r="C23" s="13"/>
      <c r="D23" s="14">
        <f>90.73*18+((90.73/60)*3)</f>
        <v>1637.6765</v>
      </c>
      <c r="E23" s="2"/>
    </row>
    <row r="24" spans="2:7" x14ac:dyDescent="0.25">
      <c r="B24" s="11" t="s">
        <v>33</v>
      </c>
      <c r="C24" s="13"/>
      <c r="D24" s="14">
        <f>120.97*10+((120.97/60)*2)</f>
        <v>1213.7323333333334</v>
      </c>
      <c r="E24" s="2"/>
    </row>
    <row r="25" spans="2:7" x14ac:dyDescent="0.25">
      <c r="C25" s="1"/>
    </row>
    <row r="26" spans="2:7" x14ac:dyDescent="0.25">
      <c r="B26" t="s">
        <v>22</v>
      </c>
      <c r="C26" s="1"/>
      <c r="D26" s="2" t="s">
        <v>23</v>
      </c>
      <c r="E26" t="s">
        <v>24</v>
      </c>
    </row>
    <row r="27" spans="2:7" x14ac:dyDescent="0.25">
      <c r="B27" s="11" t="s">
        <v>25</v>
      </c>
      <c r="C27" s="13">
        <f>(D23+D24)/22*6</f>
        <v>777.6569545454546</v>
      </c>
    </row>
    <row r="28" spans="2:7" x14ac:dyDescent="0.25">
      <c r="C28" s="1"/>
    </row>
    <row r="29" spans="2:7" x14ac:dyDescent="0.25">
      <c r="B29" s="15" t="s">
        <v>28</v>
      </c>
      <c r="C29" s="17">
        <f>C12+D23+C27+D24</f>
        <v>8921.5624253787882</v>
      </c>
    </row>
    <row r="33" spans="1:12" x14ac:dyDescent="0.25">
      <c r="B33" s="10" t="s">
        <v>35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x14ac:dyDescent="0.25">
      <c r="H34" t="s">
        <v>3</v>
      </c>
    </row>
    <row r="35" spans="1:12" x14ac:dyDescent="0.25">
      <c r="B35" t="s">
        <v>0</v>
      </c>
      <c r="D35" s="3">
        <v>4879.93</v>
      </c>
      <c r="H35" t="s">
        <v>4</v>
      </c>
    </row>
    <row r="36" spans="1:12" x14ac:dyDescent="0.25">
      <c r="A36" s="21" t="s">
        <v>39</v>
      </c>
      <c r="B36" s="21"/>
      <c r="C36" s="21"/>
      <c r="D36" s="3">
        <v>341.6</v>
      </c>
    </row>
    <row r="37" spans="1:12" x14ac:dyDescent="0.25">
      <c r="D37" s="3"/>
    </row>
    <row r="38" spans="1:12" x14ac:dyDescent="0.25">
      <c r="B38" t="s">
        <v>2</v>
      </c>
      <c r="D38" s="3">
        <f>D35*28.5%</f>
        <v>1390.7800500000001</v>
      </c>
      <c r="E38" s="20">
        <v>0.28499999999999998</v>
      </c>
    </row>
    <row r="39" spans="1:12" x14ac:dyDescent="0.25">
      <c r="D39" s="3"/>
    </row>
    <row r="40" spans="1:12" x14ac:dyDescent="0.25">
      <c r="B40" t="s">
        <v>10</v>
      </c>
      <c r="D40" s="3">
        <v>1105.1500000000001</v>
      </c>
    </row>
    <row r="41" spans="1:12" x14ac:dyDescent="0.25">
      <c r="D41" s="3"/>
    </row>
    <row r="42" spans="1:12" x14ac:dyDescent="0.25">
      <c r="B42" s="6" t="s">
        <v>5</v>
      </c>
      <c r="C42" s="6"/>
      <c r="D42" s="9">
        <f>SUM(D35:D41)</f>
        <v>7717.4600500000015</v>
      </c>
      <c r="E42" s="8" t="s">
        <v>7</v>
      </c>
      <c r="F42" s="6" t="s">
        <v>31</v>
      </c>
      <c r="G42" s="8" t="s">
        <v>6</v>
      </c>
      <c r="H42" s="6" t="s">
        <v>19</v>
      </c>
      <c r="I42" s="6"/>
      <c r="J42" s="6"/>
    </row>
    <row r="43" spans="1:12" x14ac:dyDescent="0.25">
      <c r="D43" s="3"/>
    </row>
    <row r="44" spans="1:12" x14ac:dyDescent="0.25">
      <c r="B44" s="11" t="s">
        <v>9</v>
      </c>
      <c r="C44" s="14">
        <f>D42/30*15</f>
        <v>3858.7300250000008</v>
      </c>
      <c r="D44" s="3"/>
    </row>
    <row r="46" spans="1:12" x14ac:dyDescent="0.25">
      <c r="B46" t="s">
        <v>20</v>
      </c>
    </row>
    <row r="47" spans="1:12" x14ac:dyDescent="0.25">
      <c r="B47" t="s">
        <v>21</v>
      </c>
      <c r="D47" s="2" t="s">
        <v>7</v>
      </c>
      <c r="E47" t="s">
        <v>13</v>
      </c>
      <c r="F47" s="2" t="s">
        <v>14</v>
      </c>
      <c r="G47" s="5">
        <v>0.5</v>
      </c>
    </row>
    <row r="48" spans="1:12" x14ac:dyDescent="0.25">
      <c r="B48" s="6" t="s">
        <v>17</v>
      </c>
      <c r="C48" s="6"/>
      <c r="D48" s="9">
        <f>D42/175*1.5</f>
        <v>66.149657571428577</v>
      </c>
    </row>
    <row r="50" spans="2:12" x14ac:dyDescent="0.25">
      <c r="B50" t="s">
        <v>15</v>
      </c>
      <c r="C50" s="1"/>
      <c r="E50" s="2" t="s">
        <v>6</v>
      </c>
      <c r="F50" t="s">
        <v>16</v>
      </c>
    </row>
    <row r="51" spans="2:12" x14ac:dyDescent="0.25">
      <c r="C51" s="1"/>
      <c r="E51" s="2"/>
    </row>
    <row r="52" spans="2:12" x14ac:dyDescent="0.25">
      <c r="B52" s="11" t="s">
        <v>18</v>
      </c>
      <c r="C52" s="13"/>
      <c r="D52" s="14">
        <f>66.15*14+((66.15/60)*39)</f>
        <v>969.09750000000008</v>
      </c>
      <c r="E52" s="2"/>
    </row>
    <row r="53" spans="2:12" x14ac:dyDescent="0.25">
      <c r="C53" s="1"/>
    </row>
    <row r="54" spans="2:12" x14ac:dyDescent="0.25">
      <c r="B54" t="s">
        <v>22</v>
      </c>
      <c r="C54" s="1"/>
      <c r="D54" s="2" t="s">
        <v>23</v>
      </c>
      <c r="E54" t="s">
        <v>27</v>
      </c>
    </row>
    <row r="55" spans="2:12" x14ac:dyDescent="0.25">
      <c r="B55" s="11" t="s">
        <v>25</v>
      </c>
      <c r="C55" s="12">
        <f>D52/22*6</f>
        <v>264.29931818181819</v>
      </c>
    </row>
    <row r="57" spans="2:12" x14ac:dyDescent="0.25">
      <c r="C57" s="15" t="s">
        <v>26</v>
      </c>
      <c r="D57" s="16">
        <f>C44+D52+C55</f>
        <v>5092.1268431818189</v>
      </c>
    </row>
    <row r="61" spans="2:12" x14ac:dyDescent="0.25">
      <c r="C61" s="18" t="s">
        <v>36</v>
      </c>
      <c r="D61" s="19">
        <f>D57+C29</f>
        <v>14013.689268560607</v>
      </c>
    </row>
    <row r="64" spans="2:12" x14ac:dyDescent="0.25">
      <c r="B64" s="10" t="s">
        <v>30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spans="1:10" x14ac:dyDescent="0.25">
      <c r="H65" t="s">
        <v>3</v>
      </c>
    </row>
    <row r="66" spans="1:10" x14ac:dyDescent="0.25">
      <c r="B66" t="s">
        <v>0</v>
      </c>
      <c r="D66" s="3">
        <v>4879.93</v>
      </c>
      <c r="H66" t="s">
        <v>4</v>
      </c>
    </row>
    <row r="67" spans="1:10" x14ac:dyDescent="0.25">
      <c r="A67" s="21" t="s">
        <v>39</v>
      </c>
      <c r="B67" s="21"/>
      <c r="C67" s="21"/>
      <c r="D67" s="3">
        <v>341.6</v>
      </c>
    </row>
    <row r="68" spans="1:10" x14ac:dyDescent="0.25">
      <c r="D68" s="3"/>
    </row>
    <row r="69" spans="1:10" x14ac:dyDescent="0.25">
      <c r="B69" t="s">
        <v>2</v>
      </c>
      <c r="D69" s="3">
        <f>D66*28.5%</f>
        <v>1390.7800500000001</v>
      </c>
      <c r="E69" s="20">
        <v>0.28499999999999998</v>
      </c>
    </row>
    <row r="70" spans="1:10" x14ac:dyDescent="0.25">
      <c r="D70" s="3"/>
    </row>
    <row r="71" spans="1:10" x14ac:dyDescent="0.25">
      <c r="B71" t="s">
        <v>10</v>
      </c>
      <c r="D71" s="3">
        <v>1105.1500000000001</v>
      </c>
    </row>
    <row r="72" spans="1:10" x14ac:dyDescent="0.25">
      <c r="D72" s="3"/>
    </row>
    <row r="73" spans="1:10" x14ac:dyDescent="0.25">
      <c r="B73" s="6" t="s">
        <v>5</v>
      </c>
      <c r="C73" s="6"/>
      <c r="D73" s="9">
        <f>SUM(D66:D72)</f>
        <v>7717.4600500000015</v>
      </c>
      <c r="E73" s="8" t="s">
        <v>7</v>
      </c>
      <c r="F73" s="6" t="s">
        <v>37</v>
      </c>
      <c r="G73" s="8" t="s">
        <v>6</v>
      </c>
      <c r="H73" s="6" t="s">
        <v>19</v>
      </c>
      <c r="I73" s="6"/>
      <c r="J73" s="6"/>
    </row>
    <row r="74" spans="1:10" x14ac:dyDescent="0.25">
      <c r="D74" s="3"/>
    </row>
    <row r="75" spans="1:10" x14ac:dyDescent="0.25">
      <c r="B75" s="11" t="s">
        <v>9</v>
      </c>
      <c r="C75" s="14">
        <f>D73</f>
        <v>7717.4600500000015</v>
      </c>
      <c r="D75" s="3"/>
    </row>
    <row r="77" spans="1:10" x14ac:dyDescent="0.25">
      <c r="B77" t="s">
        <v>20</v>
      </c>
    </row>
    <row r="78" spans="1:10" x14ac:dyDescent="0.25">
      <c r="B78" t="s">
        <v>21</v>
      </c>
      <c r="D78" s="2" t="s">
        <v>7</v>
      </c>
      <c r="E78" t="s">
        <v>13</v>
      </c>
      <c r="F78" s="2" t="s">
        <v>14</v>
      </c>
      <c r="G78" s="5">
        <v>0.5</v>
      </c>
    </row>
    <row r="79" spans="1:10" x14ac:dyDescent="0.25">
      <c r="B79" s="6" t="s">
        <v>17</v>
      </c>
      <c r="C79" s="6"/>
      <c r="D79" s="9">
        <f>D73/175*1.5</f>
        <v>66.149657571428577</v>
      </c>
    </row>
    <row r="81" spans="2:7" x14ac:dyDescent="0.25">
      <c r="B81" t="s">
        <v>12</v>
      </c>
      <c r="C81" s="1"/>
      <c r="D81" s="2" t="s">
        <v>7</v>
      </c>
      <c r="E81" t="s">
        <v>13</v>
      </c>
      <c r="F81" s="4" t="s">
        <v>14</v>
      </c>
      <c r="G81" s="5">
        <v>1</v>
      </c>
    </row>
    <row r="82" spans="2:7" x14ac:dyDescent="0.25">
      <c r="B82" s="6" t="s">
        <v>17</v>
      </c>
      <c r="C82" s="7"/>
      <c r="D82" s="7">
        <f>D73/175*2</f>
        <v>88.199543428571445</v>
      </c>
    </row>
    <row r="83" spans="2:7" x14ac:dyDescent="0.25">
      <c r="C83" s="1"/>
      <c r="D83" s="1"/>
    </row>
    <row r="84" spans="2:7" x14ac:dyDescent="0.25">
      <c r="B84" t="s">
        <v>15</v>
      </c>
      <c r="C84" s="1"/>
      <c r="E84" s="2" t="s">
        <v>6</v>
      </c>
      <c r="F84" t="s">
        <v>16</v>
      </c>
    </row>
    <row r="85" spans="2:7" x14ac:dyDescent="0.25">
      <c r="C85" s="1"/>
      <c r="E85" s="2"/>
    </row>
    <row r="86" spans="2:7" x14ac:dyDescent="0.25">
      <c r="B86" s="11" t="s">
        <v>32</v>
      </c>
      <c r="C86" s="13"/>
      <c r="D86" s="14">
        <f>66.15*32+((66.15/60)*42)</f>
        <v>2163.105</v>
      </c>
      <c r="E86" s="2"/>
    </row>
    <row r="87" spans="2:7" x14ac:dyDescent="0.25">
      <c r="B87" s="11" t="s">
        <v>38</v>
      </c>
      <c r="C87" s="13"/>
      <c r="D87" s="14">
        <f>88.2*10+((88.2/60)*2)</f>
        <v>884.94</v>
      </c>
      <c r="E87" s="2"/>
    </row>
    <row r="88" spans="2:7" x14ac:dyDescent="0.25">
      <c r="C88" s="1"/>
    </row>
    <row r="89" spans="2:7" x14ac:dyDescent="0.25">
      <c r="B89" t="s">
        <v>22</v>
      </c>
      <c r="C89" s="1"/>
      <c r="D89" s="2" t="s">
        <v>23</v>
      </c>
      <c r="E89" t="s">
        <v>27</v>
      </c>
    </row>
    <row r="90" spans="2:7" x14ac:dyDescent="0.25">
      <c r="B90" s="11" t="s">
        <v>25</v>
      </c>
      <c r="C90" s="12">
        <f>(D86+D87)/22*6</f>
        <v>831.28500000000008</v>
      </c>
    </row>
    <row r="92" spans="2:7" x14ac:dyDescent="0.25">
      <c r="C92" s="15" t="s">
        <v>26</v>
      </c>
      <c r="D92" s="16">
        <f>C75+D86+C90+D87</f>
        <v>11596.790050000001</v>
      </c>
    </row>
    <row r="96" spans="2:7" x14ac:dyDescent="0.25">
      <c r="C96" s="18" t="s">
        <v>29</v>
      </c>
      <c r="D96" s="19">
        <f>D61-D92</f>
        <v>2416.8992185606057</v>
      </c>
    </row>
  </sheetData>
  <sheetProtection algorithmName="SHA-512" hashValue="rmDD1IrxX+s4NWldQNU6UFP6Dhl01Jyu4fvbEJD0QvMQ2Cp99WEyroPPK2Q9EQcWLCh7SbTMjIiO9tLpc2m7Lg==" saltValue="WDbQDWRMuQ5zhXkgTidsYA==" spinCount="100000" sheet="1" objects="1" scenarios="1"/>
  <mergeCells count="3">
    <mergeCell ref="A67:C67"/>
    <mergeCell ref="A36:C36"/>
    <mergeCell ref="A4:C4"/>
  </mergeCells>
  <pageMargins left="0.511811024" right="0.511811024" top="0.78740157499999996" bottom="0.78740157499999996" header="0.31496062000000002" footer="0.31496062000000002"/>
  <pageSetup paperSize="0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Cristina Marques da Silva</dc:creator>
  <cp:lastModifiedBy>Bruna Cristina Marques da Silva</cp:lastModifiedBy>
  <cp:lastPrinted>2025-11-26T17:48:00Z</cp:lastPrinted>
  <dcterms:created xsi:type="dcterms:W3CDTF">2024-01-31T16:38:23Z</dcterms:created>
  <dcterms:modified xsi:type="dcterms:W3CDTF">2026-03-03T11:57:00Z</dcterms:modified>
</cp:coreProperties>
</file>